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U32" i="1"/>
  <c r="U33"/>
  <c r="U31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9"/>
  <c r="E6"/>
  <c r="K38"/>
  <c r="L38"/>
  <c r="M38"/>
  <c r="N38"/>
  <c r="O38"/>
  <c r="P38"/>
  <c r="Q38"/>
  <c r="R38"/>
  <c r="S38"/>
  <c r="T38"/>
  <c r="K35"/>
  <c r="L35"/>
  <c r="M35"/>
  <c r="N35"/>
  <c r="O35"/>
  <c r="P35"/>
  <c r="Q35"/>
  <c r="R35"/>
  <c r="S35"/>
  <c r="T35"/>
  <c r="K34"/>
  <c r="L34"/>
  <c r="M34"/>
  <c r="N34"/>
  <c r="O34"/>
  <c r="P34"/>
  <c r="Q34"/>
  <c r="R34"/>
  <c r="S34"/>
  <c r="T34"/>
  <c r="K28"/>
  <c r="L28"/>
  <c r="M28"/>
  <c r="N28"/>
  <c r="O28"/>
  <c r="P28"/>
  <c r="Q28"/>
  <c r="R28"/>
  <c r="S28"/>
  <c r="T28"/>
  <c r="U28"/>
  <c r="H31"/>
  <c r="I31"/>
  <c r="N23"/>
  <c r="O23"/>
  <c r="P23" s="1"/>
  <c r="N22"/>
  <c r="O22"/>
  <c r="P22" s="1"/>
  <c r="H24"/>
  <c r="I24" s="1"/>
  <c r="J24" s="1"/>
  <c r="H22"/>
  <c r="I22" s="1"/>
  <c r="J22" s="1"/>
  <c r="H23"/>
  <c r="I23" s="1"/>
  <c r="J23" s="1"/>
  <c r="L23"/>
  <c r="M23" s="1"/>
  <c r="L22"/>
  <c r="M22" s="1"/>
  <c r="L21"/>
  <c r="H37"/>
  <c r="I37" s="1"/>
  <c r="J37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J31"/>
  <c r="H33"/>
  <c r="I33" s="1"/>
  <c r="J33" s="1"/>
  <c r="A33"/>
  <c r="H32"/>
  <c r="I32" s="1"/>
  <c r="H9"/>
  <c r="I9" s="1"/>
  <c r="J9" s="1"/>
  <c r="H10"/>
  <c r="I10" s="1"/>
  <c r="J10" s="1"/>
  <c r="H11"/>
  <c r="I11" s="1"/>
  <c r="J11" s="1"/>
  <c r="H12"/>
  <c r="I12"/>
  <c r="J12" s="1"/>
  <c r="H13"/>
  <c r="I13" s="1"/>
  <c r="J13" s="1"/>
  <c r="H14"/>
  <c r="I14" s="1"/>
  <c r="J14" s="1"/>
  <c r="H15"/>
  <c r="I15" s="1"/>
  <c r="J15" s="1"/>
  <c r="H16"/>
  <c r="I16"/>
  <c r="J16" s="1"/>
  <c r="H17"/>
  <c r="I17" s="1"/>
  <c r="J17" s="1"/>
  <c r="H18"/>
  <c r="I18" s="1"/>
  <c r="J18" s="1"/>
  <c r="H19"/>
  <c r="I19" s="1"/>
  <c r="J19" s="1"/>
  <c r="H20"/>
  <c r="I20"/>
  <c r="J20" s="1"/>
  <c r="H21"/>
  <c r="I21" s="1"/>
  <c r="J21" s="1"/>
  <c r="H25"/>
  <c r="I25" s="1"/>
  <c r="J25" s="1"/>
  <c r="H26"/>
  <c r="I26" s="1"/>
  <c r="J26" s="1"/>
  <c r="H27"/>
  <c r="I27"/>
  <c r="J27" s="1"/>
  <c r="U34" l="1"/>
  <c r="U35"/>
  <c r="U38" s="1"/>
  <c r="Q22"/>
  <c r="R22" s="1"/>
  <c r="S22"/>
  <c r="S23"/>
  <c r="Q23"/>
  <c r="R23" s="1"/>
  <c r="J28"/>
  <c r="I28"/>
  <c r="J32"/>
  <c r="J34" s="1"/>
  <c r="I34"/>
  <c r="H28"/>
  <c r="J35" l="1"/>
  <c r="J38" s="1"/>
  <c r="I35"/>
  <c r="G35" s="1"/>
  <c r="G38" s="1"/>
</calcChain>
</file>

<file path=xl/sharedStrings.xml><?xml version="1.0" encoding="utf-8"?>
<sst xmlns="http://schemas.openxmlformats.org/spreadsheetml/2006/main" count="108" uniqueCount="70">
  <si>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</si>
  <si>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</si>
  <si>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</si>
  <si>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</si>
  <si>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</si>
  <si>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</si>
  <si>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</si>
  <si>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</si>
  <si>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</si>
  <si>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</si>
  <si>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</si>
  <si>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</si>
  <si>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</si>
  <si>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</si>
  <si>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</si>
  <si>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</si>
  <si>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</si>
  <si>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</si>
  <si>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</si>
  <si>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</si>
  <si>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</si>
  <si>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</si>
  <si>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</si>
  <si>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</si>
  <si>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</si>
  <si>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</si>
  <si>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</si>
  <si>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</si>
  <si>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</si>
  <si>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</si>
  <si>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</si>
  <si>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</si>
  <si>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</si>
  <si>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</si>
  <si>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</si>
  <si>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</si>
  <si>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</si>
  <si>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</si>
  <si>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</si>
  <si>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</si>
  <si>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</si>
  <si>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</si>
  <si>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</si>
  <si>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</si>
  <si>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</si>
  <si>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площадь ОИ</t>
  </si>
  <si>
    <t>убрать при печати</t>
  </si>
  <si>
    <t>Стоимость на 1 кв м об пл</t>
  </si>
  <si>
    <t>г. Рязань ул. Костычева д. 6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</si>
  <si>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</si>
  <si>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</si>
  <si>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Приложение № 1  к договору управления МКД</t>
  </si>
  <si>
    <t>№______________ от "________"__________________________20___ г.</t>
  </si>
  <si>
    <t>Периодичность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</si>
  <si>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</si>
  <si>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</si>
  <si>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</si>
  <si>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</si>
  <si>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1 раз в год</t>
  </si>
  <si>
    <t>Директор ООО КА "ИРБИС"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</si>
  <si>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</si>
  <si>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</si>
  <si>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</si>
  <si>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</si>
  <si>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с сетября 2019</t>
  </si>
  <si>
    <t>Тариф с КРСОИ</t>
  </si>
  <si>
    <t xml:space="preserve">Содержание, уборка прилегающей территории и контейнерных площадок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</si>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</sst>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i/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0" xfId="0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right"/>
    </xf>
    <xf numFmtId="2" fontId="8" fillId="3" borderId="2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right"/>
    </xf>
    <xf numFmtId="2" fontId="5" fillId="3" borderId="1" xfId="0" applyNumberFormat="1" applyFont="1" applyFill="1" applyBorder="1"/>
    <xf numFmtId="2" fontId="5" fillId="3" borderId="1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right"/>
    </xf>
    <xf numFmtId="2" fontId="8" fillId="3" borderId="5" xfId="0" applyNumberFormat="1" applyFont="1" applyFill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/>
    </xf>
    <xf numFmtId="0" fontId="5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0" fillId="0" borderId="0" xfId="0" applyAlignment="1"/>
    <xf numFmtId="0" fontId="11" fillId="2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7"/>
  <sheetViews>
    <sheetView tabSelected="1" showWhiteSpace="0" zoomScale="75" zoomScaleNormal="75" workbookViewId="0">
      <selection activeCell="A6" sqref="A6"/>
    </sheetView>
  </sheetViews>
  <sheetFormatPr defaultColWidth="9.140625" defaultRowHeight="15.75"/>
  <cols>
    <col min="1" max="1" width="13" style="1" customWidth="1"/>
    <col min="2" max="2" width="41.7109375" style="1" customWidth="1"/>
    <col min="3" max="3" width="21.140625" style="1" customWidth="1"/>
    <col min="4" max="4" width="12.28515625" style="1" hidden="1" customWidth="1"/>
    <col min="5" max="5" width="14.28515625" style="1" customWidth="1"/>
    <col min="6" max="6" width="22.28515625" style="28" customWidth="1"/>
    <col min="7" max="7" width="15.28515625" style="28" hidden="1" customWidth="1"/>
    <col min="8" max="8" width="15.5703125" style="1" hidden="1" customWidth="1"/>
    <col min="9" max="9" width="18" style="1" hidden="1" customWidth="1"/>
    <col min="10" max="10" width="15.5703125" style="1" hidden="1" customWidth="1"/>
    <col min="11" max="13" width="9.140625" style="1" hidden="1" customWidth="1"/>
    <col min="14" max="14" width="22.5703125" style="1" hidden="1" customWidth="1"/>
    <col min="15" max="18" width="9.140625" style="1" hidden="1" customWidth="1"/>
    <col min="19" max="19" width="29.140625" style="1" hidden="1" customWidth="1"/>
    <col min="20" max="20" width="9.140625" style="1" hidden="1" customWidth="1"/>
    <col min="21" max="21" width="14.85546875" style="1" customWidth="1"/>
    <col min="22" max="16384" width="9.140625" style="1"/>
  </cols>
  <sheetData>
    <row r="1" spans="1:21">
      <c r="F1" s="2" t="s">
        <v>68</v>
      </c>
      <c r="G1" s="2"/>
    </row>
    <row r="2" spans="1:21">
      <c r="F2" s="3" t="s">
        <v>51</v>
      </c>
      <c r="G2" s="3"/>
    </row>
    <row r="3" spans="1:21">
      <c r="F3" s="82" t="s">
        <v>52</v>
      </c>
      <c r="G3" s="83"/>
      <c r="H3" s="83"/>
      <c r="I3" s="83"/>
      <c r="J3" s="83"/>
    </row>
    <row r="4" spans="1:21" s="4" customFormat="1" ht="18.75" customHeight="1">
      <c r="A4" s="73" t="s">
        <v>69</v>
      </c>
      <c r="B4" s="73"/>
      <c r="C4" s="73"/>
      <c r="D4" s="73"/>
      <c r="E4" s="73"/>
      <c r="F4" s="73"/>
      <c r="G4" s="73"/>
      <c r="H4" s="73"/>
      <c r="I4" s="73"/>
      <c r="J4" s="30"/>
    </row>
    <row r="5" spans="1:21" s="4" customFormat="1" ht="36" customHeight="1">
      <c r="A5" s="73"/>
      <c r="B5" s="73"/>
      <c r="C5" s="73"/>
      <c r="D5" s="73"/>
      <c r="E5" s="73"/>
      <c r="F5" s="73"/>
      <c r="G5" s="73"/>
      <c r="H5" s="73"/>
      <c r="I5" s="73"/>
      <c r="J5" s="30"/>
    </row>
    <row r="6" spans="1:21" ht="24.75" customHeight="1">
      <c r="A6" s="5"/>
      <c r="B6" s="5" t="s">
        <v>48</v>
      </c>
      <c r="C6" s="5" t="s">
        <v>0</v>
      </c>
      <c r="D6" s="6">
        <v>8627</v>
      </c>
      <c r="E6" s="5">
        <f>E9</f>
        <v>8627</v>
      </c>
      <c r="F6" s="7"/>
      <c r="G6" s="7"/>
      <c r="H6" s="8"/>
      <c r="I6" s="8"/>
      <c r="J6" s="8"/>
    </row>
    <row r="7" spans="1:21" ht="20.25" customHeight="1">
      <c r="A7" s="74" t="s">
        <v>1</v>
      </c>
      <c r="B7" s="74"/>
      <c r="C7" s="74"/>
      <c r="D7" s="74"/>
      <c r="E7" s="74"/>
      <c r="F7" s="74"/>
      <c r="G7" s="74"/>
      <c r="H7" s="74"/>
      <c r="I7" s="74"/>
      <c r="J7" s="29"/>
      <c r="K7" s="77" t="s">
        <v>46</v>
      </c>
      <c r="L7" s="78"/>
      <c r="M7" s="78"/>
    </row>
    <row r="8" spans="1:21" ht="53.45" customHeight="1">
      <c r="A8" s="9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10" t="s">
        <v>53</v>
      </c>
      <c r="G8" s="10"/>
      <c r="H8" s="11" t="s">
        <v>8</v>
      </c>
      <c r="I8" s="11" t="s">
        <v>7</v>
      </c>
      <c r="J8" s="49" t="s">
        <v>47</v>
      </c>
      <c r="K8" s="36" t="s">
        <v>45</v>
      </c>
      <c r="L8" s="35"/>
      <c r="M8" s="35"/>
      <c r="N8" s="31"/>
      <c r="U8" s="49" t="s">
        <v>47</v>
      </c>
    </row>
    <row r="9" spans="1:21" ht="63">
      <c r="A9" s="9">
        <v>1</v>
      </c>
      <c r="B9" s="12" t="s">
        <v>12</v>
      </c>
      <c r="C9" s="9" t="s">
        <v>13</v>
      </c>
      <c r="D9" s="13">
        <v>0.33</v>
      </c>
      <c r="E9" s="13">
        <v>8627</v>
      </c>
      <c r="F9" s="10" t="s">
        <v>14</v>
      </c>
      <c r="G9" s="10">
        <v>12</v>
      </c>
      <c r="H9" s="14">
        <f t="shared" ref="H9:H27" si="0">D9*E9</f>
        <v>2846.9100000000003</v>
      </c>
      <c r="I9" s="14">
        <f t="shared" ref="I9:I27" si="1">H9*G9</f>
        <v>34162.920000000006</v>
      </c>
      <c r="J9" s="14">
        <f>I9/12/E9</f>
        <v>0.33</v>
      </c>
      <c r="K9" s="9"/>
      <c r="L9" s="9"/>
      <c r="M9" s="33"/>
      <c r="U9" s="68">
        <f>J9*1.04*1.092</f>
        <v>0.37477440000000001</v>
      </c>
    </row>
    <row r="10" spans="1:21" ht="63">
      <c r="A10" s="9">
        <f>A9+1</f>
        <v>2</v>
      </c>
      <c r="B10" s="12" t="s">
        <v>54</v>
      </c>
      <c r="C10" s="9" t="s">
        <v>13</v>
      </c>
      <c r="D10" s="13">
        <v>0.08</v>
      </c>
      <c r="E10" s="13">
        <v>8627</v>
      </c>
      <c r="F10" s="10" t="s">
        <v>14</v>
      </c>
      <c r="G10" s="10">
        <v>12</v>
      </c>
      <c r="H10" s="14">
        <f t="shared" si="0"/>
        <v>690.16</v>
      </c>
      <c r="I10" s="14">
        <f t="shared" si="1"/>
        <v>8281.92</v>
      </c>
      <c r="J10" s="14">
        <f t="shared" ref="J10:J27" si="2">I10/12/E10</f>
        <v>0.08</v>
      </c>
      <c r="K10" s="9"/>
      <c r="L10" s="9"/>
      <c r="M10" s="33"/>
      <c r="U10" s="68">
        <f t="shared" ref="U10:U27" si="3">J10*1.04*1.092</f>
        <v>9.0854400000000016E-2</v>
      </c>
    </row>
    <row r="11" spans="1:21" ht="63">
      <c r="A11" s="9">
        <f t="shared" ref="A11:A27" si="4">A10+1</f>
        <v>3</v>
      </c>
      <c r="B11" s="12" t="s">
        <v>16</v>
      </c>
      <c r="C11" s="9" t="s">
        <v>15</v>
      </c>
      <c r="D11" s="13">
        <v>0.16</v>
      </c>
      <c r="E11" s="13">
        <v>8627</v>
      </c>
      <c r="F11" s="10" t="s">
        <v>14</v>
      </c>
      <c r="G11" s="10">
        <v>12</v>
      </c>
      <c r="H11" s="14">
        <f t="shared" si="0"/>
        <v>1380.32</v>
      </c>
      <c r="I11" s="14">
        <f t="shared" si="1"/>
        <v>16563.84</v>
      </c>
      <c r="J11" s="14">
        <f t="shared" si="2"/>
        <v>0.16</v>
      </c>
      <c r="K11" s="9"/>
      <c r="L11" s="9"/>
      <c r="M11" s="33"/>
      <c r="U11" s="68">
        <f t="shared" si="3"/>
        <v>0.18170880000000003</v>
      </c>
    </row>
    <row r="12" spans="1:21" ht="30" customHeight="1">
      <c r="A12" s="9">
        <f t="shared" si="4"/>
        <v>4</v>
      </c>
      <c r="B12" s="12" t="s">
        <v>17</v>
      </c>
      <c r="C12" s="9" t="s">
        <v>18</v>
      </c>
      <c r="D12" s="13">
        <v>7.0000000000000007E-2</v>
      </c>
      <c r="E12" s="13">
        <v>8627</v>
      </c>
      <c r="F12" s="10" t="s">
        <v>14</v>
      </c>
      <c r="G12" s="10">
        <v>12</v>
      </c>
      <c r="H12" s="14">
        <f t="shared" si="0"/>
        <v>603.8900000000001</v>
      </c>
      <c r="I12" s="14">
        <f t="shared" si="1"/>
        <v>7246.6800000000012</v>
      </c>
      <c r="J12" s="14">
        <f t="shared" si="2"/>
        <v>7.0000000000000007E-2</v>
      </c>
      <c r="K12" s="9"/>
      <c r="L12" s="9"/>
      <c r="M12" s="33"/>
      <c r="U12" s="68">
        <f t="shared" si="3"/>
        <v>7.9497600000000015E-2</v>
      </c>
    </row>
    <row r="13" spans="1:21" ht="82.5" customHeight="1">
      <c r="A13" s="9">
        <f t="shared" si="4"/>
        <v>5</v>
      </c>
      <c r="B13" s="12" t="s">
        <v>19</v>
      </c>
      <c r="C13" s="9" t="s">
        <v>20</v>
      </c>
      <c r="D13" s="13">
        <v>0.04</v>
      </c>
      <c r="E13" s="13">
        <v>8627</v>
      </c>
      <c r="F13" s="10" t="s">
        <v>14</v>
      </c>
      <c r="G13" s="10">
        <v>12</v>
      </c>
      <c r="H13" s="14">
        <f t="shared" si="0"/>
        <v>345.08</v>
      </c>
      <c r="I13" s="14">
        <f t="shared" si="1"/>
        <v>4140.96</v>
      </c>
      <c r="J13" s="14">
        <f t="shared" si="2"/>
        <v>0.04</v>
      </c>
      <c r="K13" s="9"/>
      <c r="L13" s="9"/>
      <c r="M13" s="33"/>
      <c r="U13" s="68">
        <f t="shared" si="3"/>
        <v>4.5427200000000008E-2</v>
      </c>
    </row>
    <row r="14" spans="1:21" ht="63">
      <c r="A14" s="9">
        <f t="shared" si="4"/>
        <v>6</v>
      </c>
      <c r="B14" s="12" t="s">
        <v>21</v>
      </c>
      <c r="C14" s="9" t="s">
        <v>22</v>
      </c>
      <c r="D14" s="13">
        <v>0.2</v>
      </c>
      <c r="E14" s="13">
        <v>8627</v>
      </c>
      <c r="F14" s="10" t="s">
        <v>14</v>
      </c>
      <c r="G14" s="10">
        <v>12</v>
      </c>
      <c r="H14" s="14">
        <f t="shared" si="0"/>
        <v>1725.4</v>
      </c>
      <c r="I14" s="14">
        <f t="shared" si="1"/>
        <v>20704.800000000003</v>
      </c>
      <c r="J14" s="14">
        <f t="shared" si="2"/>
        <v>0.20000000000000004</v>
      </c>
      <c r="K14" s="9"/>
      <c r="L14" s="9"/>
      <c r="M14" s="33"/>
      <c r="U14" s="68">
        <f t="shared" si="3"/>
        <v>0.22713600000000006</v>
      </c>
    </row>
    <row r="15" spans="1:21" ht="63">
      <c r="A15" s="9">
        <f t="shared" si="4"/>
        <v>7</v>
      </c>
      <c r="B15" s="12" t="s">
        <v>55</v>
      </c>
      <c r="C15" s="9" t="s">
        <v>24</v>
      </c>
      <c r="D15" s="13">
        <v>0.18000000000000002</v>
      </c>
      <c r="E15" s="13">
        <v>8627</v>
      </c>
      <c r="F15" s="10" t="s">
        <v>14</v>
      </c>
      <c r="G15" s="10">
        <v>12</v>
      </c>
      <c r="H15" s="14">
        <f t="shared" si="0"/>
        <v>1552.8600000000001</v>
      </c>
      <c r="I15" s="14">
        <f t="shared" si="1"/>
        <v>18634.32</v>
      </c>
      <c r="J15" s="14">
        <f t="shared" si="2"/>
        <v>0.18</v>
      </c>
      <c r="K15" s="9"/>
      <c r="L15" s="9"/>
      <c r="M15" s="33"/>
      <c r="U15" s="68">
        <f t="shared" si="3"/>
        <v>0.20442240000000003</v>
      </c>
    </row>
    <row r="16" spans="1:21" ht="63">
      <c r="A16" s="9">
        <f t="shared" si="4"/>
        <v>8</v>
      </c>
      <c r="B16" s="12" t="s">
        <v>25</v>
      </c>
      <c r="C16" s="9" t="s">
        <v>24</v>
      </c>
      <c r="D16" s="13">
        <v>0.19</v>
      </c>
      <c r="E16" s="13">
        <v>8627</v>
      </c>
      <c r="F16" s="10" t="s">
        <v>14</v>
      </c>
      <c r="G16" s="10">
        <v>12</v>
      </c>
      <c r="H16" s="14">
        <f t="shared" si="0"/>
        <v>1639.13</v>
      </c>
      <c r="I16" s="14">
        <f t="shared" si="1"/>
        <v>19669.560000000001</v>
      </c>
      <c r="J16" s="14">
        <f t="shared" si="2"/>
        <v>0.19</v>
      </c>
      <c r="K16" s="9"/>
      <c r="L16" s="9"/>
      <c r="M16" s="33"/>
      <c r="U16" s="68">
        <f t="shared" si="3"/>
        <v>0.2157792</v>
      </c>
    </row>
    <row r="17" spans="1:21" ht="33" customHeight="1">
      <c r="A17" s="9">
        <f t="shared" si="4"/>
        <v>9</v>
      </c>
      <c r="B17" s="12" t="s">
        <v>56</v>
      </c>
      <c r="C17" s="9" t="s">
        <v>13</v>
      </c>
      <c r="D17" s="13">
        <v>0.52</v>
      </c>
      <c r="E17" s="13">
        <v>8627</v>
      </c>
      <c r="F17" s="16" t="s">
        <v>57</v>
      </c>
      <c r="G17" s="10">
        <v>12</v>
      </c>
      <c r="H17" s="14">
        <f t="shared" si="0"/>
        <v>4486.04</v>
      </c>
      <c r="I17" s="14">
        <f t="shared" si="1"/>
        <v>53832.479999999996</v>
      </c>
      <c r="J17" s="14">
        <f t="shared" si="2"/>
        <v>0.52</v>
      </c>
      <c r="K17" s="9"/>
      <c r="L17" s="9"/>
      <c r="M17" s="33"/>
      <c r="U17" s="68">
        <f t="shared" si="3"/>
        <v>0.59055360000000012</v>
      </c>
    </row>
    <row r="18" spans="1:21" ht="33" customHeight="1">
      <c r="A18" s="9">
        <f t="shared" si="4"/>
        <v>10</v>
      </c>
      <c r="B18" s="12" t="s">
        <v>26</v>
      </c>
      <c r="C18" s="9" t="s">
        <v>13</v>
      </c>
      <c r="D18" s="13">
        <v>0.44</v>
      </c>
      <c r="E18" s="13">
        <v>8627</v>
      </c>
      <c r="F18" s="16" t="s">
        <v>57</v>
      </c>
      <c r="G18" s="10">
        <v>12</v>
      </c>
      <c r="H18" s="14">
        <f t="shared" si="0"/>
        <v>3795.88</v>
      </c>
      <c r="I18" s="14">
        <f t="shared" si="1"/>
        <v>45550.559999999998</v>
      </c>
      <c r="J18" s="14">
        <f t="shared" si="2"/>
        <v>0.43999999999999995</v>
      </c>
      <c r="K18" s="9"/>
      <c r="L18" s="9"/>
      <c r="M18" s="33"/>
      <c r="U18" s="68">
        <f t="shared" si="3"/>
        <v>0.49969920000000001</v>
      </c>
    </row>
    <row r="19" spans="1:21" ht="41.25" customHeight="1">
      <c r="A19" s="9">
        <f t="shared" si="4"/>
        <v>11</v>
      </c>
      <c r="B19" s="12" t="s">
        <v>27</v>
      </c>
      <c r="C19" s="9" t="s">
        <v>24</v>
      </c>
      <c r="D19" s="13">
        <v>0.05</v>
      </c>
      <c r="E19" s="13">
        <v>8627</v>
      </c>
      <c r="F19" s="10" t="s">
        <v>28</v>
      </c>
      <c r="G19" s="10">
        <v>12</v>
      </c>
      <c r="H19" s="14">
        <f t="shared" si="0"/>
        <v>431.35</v>
      </c>
      <c r="I19" s="14">
        <f t="shared" si="1"/>
        <v>5176.2000000000007</v>
      </c>
      <c r="J19" s="14">
        <f t="shared" si="2"/>
        <v>5.000000000000001E-2</v>
      </c>
      <c r="K19" s="9"/>
      <c r="L19" s="9"/>
      <c r="M19" s="33"/>
      <c r="U19" s="68">
        <f t="shared" si="3"/>
        <v>5.6784000000000015E-2</v>
      </c>
    </row>
    <row r="20" spans="1:21" ht="94.5">
      <c r="A20" s="9">
        <f t="shared" si="4"/>
        <v>12</v>
      </c>
      <c r="B20" s="12" t="s">
        <v>29</v>
      </c>
      <c r="C20" s="9" t="s">
        <v>24</v>
      </c>
      <c r="D20" s="13">
        <v>0.08</v>
      </c>
      <c r="E20" s="13">
        <v>8627</v>
      </c>
      <c r="F20" s="10" t="s">
        <v>63</v>
      </c>
      <c r="G20" s="10">
        <v>12</v>
      </c>
      <c r="H20" s="14">
        <f t="shared" si="0"/>
        <v>690.16</v>
      </c>
      <c r="I20" s="14">
        <f t="shared" si="1"/>
        <v>8281.92</v>
      </c>
      <c r="J20" s="14">
        <f t="shared" si="2"/>
        <v>0.08</v>
      </c>
      <c r="K20" s="9"/>
      <c r="L20" s="9"/>
      <c r="M20" s="33"/>
      <c r="U20" s="68">
        <f t="shared" si="3"/>
        <v>9.0854400000000016E-2</v>
      </c>
    </row>
    <row r="21" spans="1:21" ht="47.25">
      <c r="A21" s="9">
        <f t="shared" si="4"/>
        <v>13</v>
      </c>
      <c r="B21" s="12" t="s">
        <v>30</v>
      </c>
      <c r="C21" s="9" t="s">
        <v>31</v>
      </c>
      <c r="D21" s="13">
        <v>0.46</v>
      </c>
      <c r="E21" s="13">
        <v>8627</v>
      </c>
      <c r="F21" s="10" t="s">
        <v>58</v>
      </c>
      <c r="G21" s="10">
        <v>12</v>
      </c>
      <c r="H21" s="14">
        <f t="shared" si="0"/>
        <v>3968.42</v>
      </c>
      <c r="I21" s="14">
        <f t="shared" si="1"/>
        <v>47621.04</v>
      </c>
      <c r="J21" s="14">
        <f t="shared" si="2"/>
        <v>0.46</v>
      </c>
      <c r="K21" s="9">
        <v>45120</v>
      </c>
      <c r="L21" s="9">
        <f>K21/12/E21</f>
        <v>0.4358409644140489</v>
      </c>
      <c r="M21" s="33"/>
      <c r="S21" s="1" t="s">
        <v>64</v>
      </c>
      <c r="U21" s="68">
        <f t="shared" si="3"/>
        <v>0.52241280000000012</v>
      </c>
    </row>
    <row r="22" spans="1:21" ht="31.5">
      <c r="A22" s="9">
        <f t="shared" si="4"/>
        <v>14</v>
      </c>
      <c r="B22" s="41" t="s">
        <v>49</v>
      </c>
      <c r="C22" s="9" t="s">
        <v>32</v>
      </c>
      <c r="D22" s="13">
        <v>2.12</v>
      </c>
      <c r="E22" s="13">
        <v>8627</v>
      </c>
      <c r="F22" s="16" t="s">
        <v>57</v>
      </c>
      <c r="G22" s="10">
        <v>12</v>
      </c>
      <c r="H22" s="14">
        <f t="shared" si="0"/>
        <v>18289.240000000002</v>
      </c>
      <c r="I22" s="14">
        <f t="shared" si="1"/>
        <v>219470.88</v>
      </c>
      <c r="J22" s="14">
        <f t="shared" si="2"/>
        <v>2.12</v>
      </c>
      <c r="K22" s="9">
        <v>673.2</v>
      </c>
      <c r="L22" s="9">
        <f>(7136.26+2248+42.41)*12</f>
        <v>113120.04000000001</v>
      </c>
      <c r="M22" s="33">
        <f>L22*0.06+L22</f>
        <v>119907.2424</v>
      </c>
      <c r="N22" s="1">
        <f>(13200*0.302)+13200+42.41</f>
        <v>17228.810000000001</v>
      </c>
      <c r="O22" s="1">
        <f>N22*12</f>
        <v>206745.72000000003</v>
      </c>
      <c r="P22" s="1">
        <f>(O22*0.06)+O22</f>
        <v>219150.46320000003</v>
      </c>
      <c r="Q22" s="37">
        <f>P22/12/E22</f>
        <v>2.11690490321085</v>
      </c>
      <c r="R22" s="37">
        <f>Q22-J22</f>
        <v>-3.095096789150098E-3</v>
      </c>
      <c r="S22" s="1">
        <f>P22/12</f>
        <v>18262.538600000003</v>
      </c>
      <c r="U22" s="68">
        <f t="shared" si="3"/>
        <v>2.4076416000000003</v>
      </c>
    </row>
    <row r="23" spans="1:21" ht="47.25">
      <c r="A23" s="9">
        <f t="shared" si="4"/>
        <v>15</v>
      </c>
      <c r="B23" s="41" t="s">
        <v>66</v>
      </c>
      <c r="C23" s="9" t="s">
        <v>33</v>
      </c>
      <c r="D23" s="13">
        <v>2.95</v>
      </c>
      <c r="E23" s="13">
        <v>8627</v>
      </c>
      <c r="F23" s="10" t="s">
        <v>34</v>
      </c>
      <c r="G23" s="10">
        <v>12</v>
      </c>
      <c r="H23" s="14">
        <f t="shared" si="0"/>
        <v>25449.65</v>
      </c>
      <c r="I23" s="14">
        <f t="shared" si="1"/>
        <v>305395.80000000005</v>
      </c>
      <c r="J23" s="14">
        <f t="shared" si="2"/>
        <v>2.9500000000000006</v>
      </c>
      <c r="K23" s="9">
        <v>1320</v>
      </c>
      <c r="L23" s="9">
        <f>(8849.69+2248+488.82)*12</f>
        <v>139038.12</v>
      </c>
      <c r="M23" s="33">
        <f>L23*0.06+L23</f>
        <v>147380.40719999999</v>
      </c>
      <c r="N23" s="1">
        <f>((13200*0.302)+13200)+488.82</f>
        <v>17675.22</v>
      </c>
      <c r="O23" s="1">
        <f>N23*12</f>
        <v>212102.64</v>
      </c>
      <c r="P23" s="1">
        <f>(O23*0.06)+O23</f>
        <v>224828.79840000003</v>
      </c>
      <c r="Q23" s="37">
        <f>P23/12/E23</f>
        <v>2.171755326301148</v>
      </c>
      <c r="R23" s="37">
        <f>Q23-J23</f>
        <v>-0.77824467369885264</v>
      </c>
      <c r="S23" s="1">
        <f>P23/12</f>
        <v>18735.733200000002</v>
      </c>
      <c r="U23" s="68">
        <f t="shared" si="3"/>
        <v>3.3502560000000012</v>
      </c>
    </row>
    <row r="24" spans="1:21" ht="31.5">
      <c r="A24" s="9">
        <f t="shared" si="4"/>
        <v>16</v>
      </c>
      <c r="B24" s="17" t="s">
        <v>35</v>
      </c>
      <c r="C24" s="18" t="s">
        <v>36</v>
      </c>
      <c r="D24" s="13">
        <v>5883</v>
      </c>
      <c r="E24" s="13">
        <v>4</v>
      </c>
      <c r="F24" s="16" t="s">
        <v>57</v>
      </c>
      <c r="G24" s="16">
        <v>12</v>
      </c>
      <c r="H24" s="14">
        <f t="shared" si="0"/>
        <v>23532</v>
      </c>
      <c r="I24" s="14">
        <f t="shared" si="1"/>
        <v>282384</v>
      </c>
      <c r="J24" s="14">
        <f>I24/12/D6</f>
        <v>2.7277153123913296</v>
      </c>
      <c r="K24" s="9"/>
      <c r="L24" s="9"/>
      <c r="M24" s="33"/>
      <c r="U24" s="68">
        <f t="shared" si="3"/>
        <v>3.0978117259765856</v>
      </c>
    </row>
    <row r="25" spans="1:21">
      <c r="A25" s="9">
        <f t="shared" si="4"/>
        <v>17</v>
      </c>
      <c r="B25" s="17" t="s">
        <v>37</v>
      </c>
      <c r="C25" s="18" t="s">
        <v>13</v>
      </c>
      <c r="D25" s="13">
        <v>1.6400000000000001</v>
      </c>
      <c r="E25" s="13">
        <v>8627</v>
      </c>
      <c r="F25" s="16" t="s">
        <v>57</v>
      </c>
      <c r="G25" s="16">
        <v>12</v>
      </c>
      <c r="H25" s="14">
        <f t="shared" si="0"/>
        <v>14148.28</v>
      </c>
      <c r="I25" s="14">
        <f t="shared" si="1"/>
        <v>169779.36000000002</v>
      </c>
      <c r="J25" s="14">
        <f t="shared" si="2"/>
        <v>1.6400000000000001</v>
      </c>
      <c r="K25" s="9"/>
      <c r="L25" s="9"/>
      <c r="M25" s="33"/>
      <c r="U25" s="68">
        <f t="shared" si="3"/>
        <v>1.8625152000000005</v>
      </c>
    </row>
    <row r="26" spans="1:21">
      <c r="A26" s="9">
        <f t="shared" si="4"/>
        <v>18</v>
      </c>
      <c r="B26" s="17" t="s">
        <v>38</v>
      </c>
      <c r="C26" s="18" t="s">
        <v>39</v>
      </c>
      <c r="D26" s="13">
        <v>0.13</v>
      </c>
      <c r="E26" s="13">
        <v>8627</v>
      </c>
      <c r="F26" s="16" t="s">
        <v>57</v>
      </c>
      <c r="G26" s="16">
        <v>12</v>
      </c>
      <c r="H26" s="14">
        <f t="shared" si="0"/>
        <v>1121.51</v>
      </c>
      <c r="I26" s="14">
        <f t="shared" si="1"/>
        <v>13458.119999999999</v>
      </c>
      <c r="J26" s="14">
        <f t="shared" si="2"/>
        <v>0.13</v>
      </c>
      <c r="K26" s="9"/>
      <c r="L26" s="9"/>
      <c r="M26" s="33"/>
      <c r="U26" s="68">
        <f t="shared" si="3"/>
        <v>0.14763840000000003</v>
      </c>
    </row>
    <row r="27" spans="1:21" ht="48.75" customHeight="1">
      <c r="A27" s="9">
        <f t="shared" si="4"/>
        <v>19</v>
      </c>
      <c r="B27" s="39" t="s">
        <v>40</v>
      </c>
      <c r="C27" s="15" t="s">
        <v>13</v>
      </c>
      <c r="D27" s="13">
        <v>1.27</v>
      </c>
      <c r="E27" s="13">
        <v>8627</v>
      </c>
      <c r="F27" s="16" t="s">
        <v>57</v>
      </c>
      <c r="G27" s="16">
        <v>12</v>
      </c>
      <c r="H27" s="14">
        <f t="shared" si="0"/>
        <v>10956.29</v>
      </c>
      <c r="I27" s="14">
        <f t="shared" si="1"/>
        <v>131475.48000000001</v>
      </c>
      <c r="J27" s="14">
        <f t="shared" si="2"/>
        <v>1.27</v>
      </c>
      <c r="K27" s="9"/>
      <c r="L27" s="9"/>
      <c r="M27" s="33"/>
      <c r="U27" s="68">
        <f t="shared" si="3"/>
        <v>1.4423136000000001</v>
      </c>
    </row>
    <row r="28" spans="1:21" s="42" customFormat="1">
      <c r="A28" s="75" t="s">
        <v>60</v>
      </c>
      <c r="B28" s="76"/>
      <c r="C28" s="75"/>
      <c r="D28" s="75"/>
      <c r="E28" s="75"/>
      <c r="F28" s="75"/>
      <c r="G28" s="50"/>
      <c r="H28" s="51">
        <f>SUM(H9:H27)</f>
        <v>117652.56999999998</v>
      </c>
      <c r="I28" s="51">
        <f>SUM(I9:I27)</f>
        <v>1411830.8400000003</v>
      </c>
      <c r="J28" s="51">
        <f>SUM(J9:J27)</f>
        <v>13.637715312391331</v>
      </c>
      <c r="K28" s="51">
        <f t="shared" ref="K28:U28" si="5">SUM(K9:K27)</f>
        <v>47113.2</v>
      </c>
      <c r="L28" s="51">
        <f t="shared" si="5"/>
        <v>252158.59584096441</v>
      </c>
      <c r="M28" s="51">
        <f t="shared" si="5"/>
        <v>267287.6496</v>
      </c>
      <c r="N28" s="51">
        <f t="shared" si="5"/>
        <v>34904.03</v>
      </c>
      <c r="O28" s="51">
        <f t="shared" si="5"/>
        <v>418848.36000000004</v>
      </c>
      <c r="P28" s="51">
        <f t="shared" si="5"/>
        <v>443979.26160000009</v>
      </c>
      <c r="Q28" s="51">
        <f t="shared" si="5"/>
        <v>4.288660229511998</v>
      </c>
      <c r="R28" s="51">
        <f t="shared" si="5"/>
        <v>-0.78133977048800274</v>
      </c>
      <c r="S28" s="51">
        <f t="shared" si="5"/>
        <v>36998.271800000002</v>
      </c>
      <c r="T28" s="51">
        <f t="shared" si="5"/>
        <v>0</v>
      </c>
      <c r="U28" s="51">
        <f t="shared" si="5"/>
        <v>15.488080525976589</v>
      </c>
    </row>
    <row r="29" spans="1:21" s="4" customFormat="1">
      <c r="A29" s="84" t="s">
        <v>41</v>
      </c>
      <c r="B29" s="84"/>
      <c r="C29" s="84"/>
      <c r="D29" s="84"/>
      <c r="E29" s="84"/>
      <c r="F29" s="84"/>
      <c r="G29" s="84"/>
      <c r="H29" s="84"/>
      <c r="I29" s="84"/>
      <c r="J29" s="53"/>
      <c r="U29" s="69"/>
    </row>
    <row r="30" spans="1:21" s="4" customFormat="1" ht="56.25" customHeight="1">
      <c r="A30" s="19" t="s">
        <v>2</v>
      </c>
      <c r="B30" s="19" t="s">
        <v>3</v>
      </c>
      <c r="C30" s="19" t="s">
        <v>4</v>
      </c>
      <c r="D30" s="19" t="s">
        <v>5</v>
      </c>
      <c r="E30" s="19" t="s">
        <v>6</v>
      </c>
      <c r="F30" s="43" t="s">
        <v>53</v>
      </c>
      <c r="G30" s="43"/>
      <c r="H30" s="11" t="s">
        <v>8</v>
      </c>
      <c r="I30" s="11" t="s">
        <v>7</v>
      </c>
      <c r="J30" s="49" t="s">
        <v>47</v>
      </c>
      <c r="K30" s="34"/>
      <c r="L30" s="34"/>
      <c r="M30" s="34"/>
      <c r="U30" s="49" t="s">
        <v>47</v>
      </c>
    </row>
    <row r="31" spans="1:21" s="4" customFormat="1" ht="28.15" customHeight="1">
      <c r="A31" s="19">
        <v>1</v>
      </c>
      <c r="B31" s="44" t="s">
        <v>41</v>
      </c>
      <c r="C31" s="45"/>
      <c r="D31" s="21">
        <v>2.2999999999999998</v>
      </c>
      <c r="E31" s="19">
        <v>8627</v>
      </c>
      <c r="F31" s="43" t="s">
        <v>42</v>
      </c>
      <c r="G31" s="43">
        <v>12</v>
      </c>
      <c r="H31" s="46">
        <f>D31*E31</f>
        <v>19842.099999999999</v>
      </c>
      <c r="I31" s="46">
        <f>D31*E31*G31</f>
        <v>238105.19999999998</v>
      </c>
      <c r="J31" s="46">
        <f>I31/G31/E31</f>
        <v>2.2999999999999998</v>
      </c>
      <c r="K31" s="34"/>
      <c r="L31" s="34"/>
      <c r="M31" s="34"/>
      <c r="U31" s="69">
        <f>J31*1.04*1.092</f>
        <v>2.6120640000000002</v>
      </c>
    </row>
    <row r="32" spans="1:21" s="4" customFormat="1" ht="36.6" customHeight="1">
      <c r="A32" s="19">
        <v>2</v>
      </c>
      <c r="B32" s="40" t="s">
        <v>9</v>
      </c>
      <c r="C32" s="19" t="s">
        <v>10</v>
      </c>
      <c r="D32" s="21">
        <v>14.06</v>
      </c>
      <c r="E32" s="21">
        <v>2997</v>
      </c>
      <c r="F32" s="43" t="s">
        <v>42</v>
      </c>
      <c r="G32" s="43">
        <v>1</v>
      </c>
      <c r="H32" s="46">
        <f>D32*E32</f>
        <v>42137.82</v>
      </c>
      <c r="I32" s="46">
        <f>H32*G32</f>
        <v>42137.82</v>
      </c>
      <c r="J32" s="46">
        <f>I32/12/E31</f>
        <v>0.40703431088443259</v>
      </c>
      <c r="K32" s="19"/>
      <c r="L32" s="19"/>
      <c r="M32" s="19"/>
      <c r="N32" s="47"/>
      <c r="U32" s="69">
        <f t="shared" ref="U32:U33" si="6">J32*1.04*1.092</f>
        <v>0.46226072618523245</v>
      </c>
    </row>
    <row r="33" spans="1:21" s="4" customFormat="1" ht="34.5" customHeight="1">
      <c r="A33" s="19">
        <f>A32+1</f>
        <v>3</v>
      </c>
      <c r="B33" s="40" t="s">
        <v>11</v>
      </c>
      <c r="C33" s="19" t="s">
        <v>10</v>
      </c>
      <c r="D33" s="21">
        <v>10.14</v>
      </c>
      <c r="E33" s="21">
        <v>2997</v>
      </c>
      <c r="F33" s="43" t="s">
        <v>42</v>
      </c>
      <c r="G33" s="43">
        <v>1</v>
      </c>
      <c r="H33" s="46">
        <f>D33*E33</f>
        <v>30389.58</v>
      </c>
      <c r="I33" s="46">
        <f>H33*G33</f>
        <v>30389.58</v>
      </c>
      <c r="J33" s="46">
        <f>I33/12/E31</f>
        <v>0.29355106062362352</v>
      </c>
      <c r="K33" s="19"/>
      <c r="L33" s="19"/>
      <c r="M33" s="34"/>
      <c r="U33" s="69">
        <f t="shared" si="6"/>
        <v>0.33338006852903684</v>
      </c>
    </row>
    <row r="34" spans="1:21" s="48" customFormat="1">
      <c r="A34" s="75" t="s">
        <v>60</v>
      </c>
      <c r="B34" s="76"/>
      <c r="C34" s="75"/>
      <c r="D34" s="75"/>
      <c r="E34" s="75"/>
      <c r="F34" s="75"/>
      <c r="G34" s="54"/>
      <c r="H34" s="55"/>
      <c r="I34" s="56">
        <f>SUM(I31:I33)</f>
        <v>310632.59999999998</v>
      </c>
      <c r="J34" s="56">
        <f>SUM(J31:J33)</f>
        <v>3.0005853715080559</v>
      </c>
      <c r="K34" s="56">
        <f t="shared" ref="K34:U34" si="7">SUM(K31:K33)</f>
        <v>0</v>
      </c>
      <c r="L34" s="56">
        <f t="shared" si="7"/>
        <v>0</v>
      </c>
      <c r="M34" s="56">
        <f t="shared" si="7"/>
        <v>0</v>
      </c>
      <c r="N34" s="56">
        <f t="shared" si="7"/>
        <v>0</v>
      </c>
      <c r="O34" s="56">
        <f t="shared" si="7"/>
        <v>0</v>
      </c>
      <c r="P34" s="56">
        <f t="shared" si="7"/>
        <v>0</v>
      </c>
      <c r="Q34" s="56">
        <f t="shared" si="7"/>
        <v>0</v>
      </c>
      <c r="R34" s="56">
        <f t="shared" si="7"/>
        <v>0</v>
      </c>
      <c r="S34" s="56">
        <f t="shared" si="7"/>
        <v>0</v>
      </c>
      <c r="T34" s="56">
        <f t="shared" si="7"/>
        <v>0</v>
      </c>
      <c r="U34" s="56">
        <f t="shared" si="7"/>
        <v>3.4077047947142693</v>
      </c>
    </row>
    <row r="35" spans="1:21" s="42" customFormat="1">
      <c r="A35" s="75" t="s">
        <v>62</v>
      </c>
      <c r="B35" s="75"/>
      <c r="C35" s="75"/>
      <c r="D35" s="75"/>
      <c r="E35" s="75"/>
      <c r="F35" s="75"/>
      <c r="G35" s="57">
        <f>I35/12/E31</f>
        <v>16.638300683899388</v>
      </c>
      <c r="H35" s="52"/>
      <c r="I35" s="58">
        <f>I28+I34</f>
        <v>1722463.4400000004</v>
      </c>
      <c r="J35" s="58">
        <f>J28+J34</f>
        <v>16.638300683899388</v>
      </c>
      <c r="K35" s="58">
        <f t="shared" ref="K35:U35" si="8">K28+K34</f>
        <v>47113.2</v>
      </c>
      <c r="L35" s="58">
        <f t="shared" si="8"/>
        <v>252158.59584096441</v>
      </c>
      <c r="M35" s="58">
        <f t="shared" si="8"/>
        <v>267287.6496</v>
      </c>
      <c r="N35" s="58">
        <f t="shared" si="8"/>
        <v>34904.03</v>
      </c>
      <c r="O35" s="58">
        <f t="shared" si="8"/>
        <v>418848.36000000004</v>
      </c>
      <c r="P35" s="58">
        <f t="shared" si="8"/>
        <v>443979.26160000009</v>
      </c>
      <c r="Q35" s="58">
        <f t="shared" si="8"/>
        <v>4.288660229511998</v>
      </c>
      <c r="R35" s="58">
        <f t="shared" si="8"/>
        <v>-0.78133977048800274</v>
      </c>
      <c r="S35" s="58">
        <f t="shared" si="8"/>
        <v>36998.271800000002</v>
      </c>
      <c r="T35" s="58">
        <f t="shared" si="8"/>
        <v>0</v>
      </c>
      <c r="U35" s="58">
        <f t="shared" si="8"/>
        <v>18.895785320690859</v>
      </c>
    </row>
    <row r="36" spans="1:21" s="4" customFormat="1">
      <c r="A36" s="84" t="s">
        <v>61</v>
      </c>
      <c r="B36" s="84"/>
      <c r="C36" s="84"/>
      <c r="D36" s="84"/>
      <c r="E36" s="84"/>
      <c r="F36" s="84"/>
      <c r="G36" s="84"/>
      <c r="H36" s="84"/>
      <c r="I36" s="84"/>
      <c r="J36" s="63"/>
      <c r="U36" s="69"/>
    </row>
    <row r="37" spans="1:21" s="4" customFormat="1" ht="63" customHeight="1">
      <c r="A37" s="38">
        <v>1</v>
      </c>
      <c r="B37" s="40" t="s">
        <v>67</v>
      </c>
      <c r="C37" s="20" t="s">
        <v>13</v>
      </c>
      <c r="D37" s="21">
        <v>1.82</v>
      </c>
      <c r="E37" s="20">
        <v>8627</v>
      </c>
      <c r="F37" s="16" t="s">
        <v>23</v>
      </c>
      <c r="G37" s="67">
        <v>12</v>
      </c>
      <c r="H37" s="14">
        <f>D37*E37</f>
        <v>15701.140000000001</v>
      </c>
      <c r="I37" s="14">
        <f>H37*G37</f>
        <v>188413.68000000002</v>
      </c>
      <c r="J37" s="14">
        <f>I37/12/E37</f>
        <v>1.82</v>
      </c>
      <c r="K37" s="9"/>
      <c r="L37" s="9"/>
      <c r="M37" s="34"/>
      <c r="U37" s="69">
        <v>1.91</v>
      </c>
    </row>
    <row r="38" spans="1:21">
      <c r="A38" s="79" t="s">
        <v>65</v>
      </c>
      <c r="B38" s="80"/>
      <c r="C38" s="80"/>
      <c r="D38" s="80"/>
      <c r="E38" s="80"/>
      <c r="F38" s="81"/>
      <c r="G38" s="64">
        <f>G35+D37</f>
        <v>18.458300683899388</v>
      </c>
      <c r="H38" s="65"/>
      <c r="I38" s="66"/>
      <c r="J38" s="66">
        <f>J35+J37</f>
        <v>18.458300683899388</v>
      </c>
      <c r="K38" s="66">
        <f t="shared" ref="K38:U38" si="9">K35+K37</f>
        <v>47113.2</v>
      </c>
      <c r="L38" s="66">
        <f t="shared" si="9"/>
        <v>252158.59584096441</v>
      </c>
      <c r="M38" s="66">
        <f t="shared" si="9"/>
        <v>267287.6496</v>
      </c>
      <c r="N38" s="66">
        <f t="shared" si="9"/>
        <v>34904.03</v>
      </c>
      <c r="O38" s="66">
        <f t="shared" si="9"/>
        <v>418848.36000000004</v>
      </c>
      <c r="P38" s="66">
        <f t="shared" si="9"/>
        <v>443979.26160000009</v>
      </c>
      <c r="Q38" s="66">
        <f t="shared" si="9"/>
        <v>4.288660229511998</v>
      </c>
      <c r="R38" s="66">
        <f t="shared" si="9"/>
        <v>-0.78133977048800274</v>
      </c>
      <c r="S38" s="66">
        <f t="shared" si="9"/>
        <v>36998.271800000002</v>
      </c>
      <c r="T38" s="66">
        <f t="shared" si="9"/>
        <v>0</v>
      </c>
      <c r="U38" s="70">
        <f t="shared" si="9"/>
        <v>20.805785320690859</v>
      </c>
    </row>
    <row r="39" spans="1:21" hidden="1">
      <c r="A39" s="62"/>
      <c r="B39" s="62"/>
      <c r="C39" s="62"/>
      <c r="D39" s="62"/>
      <c r="E39" s="62"/>
      <c r="F39" s="62"/>
      <c r="G39" s="62"/>
      <c r="H39" s="62"/>
      <c r="I39" s="62"/>
      <c r="J39" s="62"/>
    </row>
    <row r="40" spans="1:21" hidden="1">
      <c r="A40" s="62"/>
      <c r="B40" s="62"/>
      <c r="C40" s="62"/>
      <c r="D40" s="62"/>
      <c r="E40" s="62"/>
      <c r="F40" s="62"/>
      <c r="G40" s="62"/>
      <c r="H40" s="62"/>
      <c r="I40" s="62"/>
      <c r="J40" s="62"/>
    </row>
    <row r="41" spans="1:21" ht="13.15" customHeight="1">
      <c r="A41" s="59" t="s">
        <v>43</v>
      </c>
      <c r="B41" s="71" t="s">
        <v>50</v>
      </c>
      <c r="C41" s="71"/>
      <c r="D41" s="71"/>
      <c r="E41" s="71"/>
      <c r="F41" s="71"/>
      <c r="G41" s="71"/>
      <c r="H41" s="71"/>
      <c r="I41" s="71"/>
      <c r="J41" s="72"/>
    </row>
    <row r="42" spans="1:21" ht="30.75" customHeight="1">
      <c r="A42" s="60"/>
      <c r="B42" s="71"/>
      <c r="C42" s="71"/>
      <c r="D42" s="71"/>
      <c r="E42" s="71"/>
      <c r="F42" s="71"/>
      <c r="G42" s="71"/>
      <c r="H42" s="71"/>
      <c r="I42" s="71"/>
      <c r="J42" s="72"/>
    </row>
    <row r="43" spans="1:21" ht="13.5" customHeight="1">
      <c r="A43" s="60"/>
      <c r="B43" s="71"/>
      <c r="C43" s="71"/>
      <c r="D43" s="71"/>
      <c r="E43" s="71"/>
      <c r="F43" s="71"/>
      <c r="G43" s="71"/>
      <c r="H43" s="71"/>
      <c r="I43" s="71"/>
      <c r="J43" s="72"/>
      <c r="L43" s="37"/>
    </row>
    <row r="44" spans="1:21">
      <c r="A44" s="22"/>
      <c r="B44" s="22"/>
      <c r="C44" s="22"/>
      <c r="D44" s="22"/>
      <c r="E44" s="22"/>
      <c r="F44" s="23"/>
      <c r="G44" s="23"/>
      <c r="H44" s="22"/>
      <c r="I44" s="22"/>
      <c r="J44" s="32"/>
    </row>
    <row r="45" spans="1:21" s="26" customFormat="1">
      <c r="A45" s="24"/>
      <c r="B45" s="25" t="s">
        <v>59</v>
      </c>
      <c r="C45" s="24"/>
      <c r="D45" s="25" t="s">
        <v>44</v>
      </c>
      <c r="F45" s="27"/>
      <c r="G45" s="27"/>
      <c r="H45" s="24"/>
      <c r="I45" s="24"/>
      <c r="J45" s="24"/>
    </row>
    <row r="46" spans="1:21" s="26" customFormat="1" ht="37.9" customHeight="1">
      <c r="A46" s="24"/>
      <c r="B46" s="24"/>
      <c r="C46" s="24"/>
      <c r="D46" s="25"/>
      <c r="E46" s="24"/>
      <c r="F46" s="27"/>
      <c r="G46" s="27"/>
      <c r="H46" s="24"/>
      <c r="I46" s="24"/>
      <c r="J46" s="24"/>
    </row>
    <row r="47" spans="1:21">
      <c r="B47" s="61"/>
    </row>
  </sheetData>
  <mergeCells count="11">
    <mergeCell ref="F3:J3"/>
    <mergeCell ref="A35:F35"/>
    <mergeCell ref="A36:I36"/>
    <mergeCell ref="A29:I29"/>
    <mergeCell ref="B41:J43"/>
    <mergeCell ref="A4:I5"/>
    <mergeCell ref="A7:I7"/>
    <mergeCell ref="A28:F28"/>
    <mergeCell ref="K7:M7"/>
    <mergeCell ref="A34:F34"/>
    <mergeCell ref="A38:F38"/>
  </mergeCells>
  <pageMargins left="0.47" right="0.31496062992125984" top="0.16" bottom="0.35433070866141736" header="0.31496062992125984" footer="0.31496062992125984"/>
  <pageSetup paperSize="9" scale="50" orientation="portrait" r:id="rId1"/>
  <ignoredErrors>
    <ignoredError sqref="J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2022-10-26T07:52:21Z</dcterms:modified>
</cp:coreProperties>
</file>